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venue" sheetId="1" r:id="rId1"/>
    <sheet name="Expenditures" sheetId="2" r:id="rId2"/>
    <sheet name="Budget Cuts 2012-13%" sheetId="3" r:id="rId3"/>
    <sheet name="Budget Cuts 2013-14%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<sst xmlns="http://schemas.openxmlformats.org/spreadsheetml/2006/main" count="122" uniqueCount="80">
  <si>
    <t>State Aid</t>
  </si>
  <si>
    <t>2012-2013</t>
  </si>
  <si>
    <t>2013-2014</t>
  </si>
  <si>
    <t xml:space="preserve">OTHER REVENUE </t>
  </si>
  <si>
    <t>Budget</t>
  </si>
  <si>
    <t>Employee Group</t>
  </si>
  <si>
    <t>2013-14</t>
  </si>
  <si>
    <t>2011-12</t>
  </si>
  <si>
    <t>Superintendent of Schools</t>
  </si>
  <si>
    <t>Asst Supt For Human Resources</t>
  </si>
  <si>
    <t>Asst Supt For Secondary Instruction</t>
  </si>
  <si>
    <t>Asst Supt For Elementary Instruction</t>
  </si>
  <si>
    <t>Asst Supt For Business</t>
  </si>
  <si>
    <t>Principal - Hs</t>
  </si>
  <si>
    <t>Principal - Ms</t>
  </si>
  <si>
    <t>Principal - Es</t>
  </si>
  <si>
    <t>Director Of Athletics</t>
  </si>
  <si>
    <t>Buildings And Grounds Administrator</t>
  </si>
  <si>
    <t>Director Of Special Education</t>
  </si>
  <si>
    <t>Assistant Director Of Special Education</t>
  </si>
  <si>
    <t>Assistant Principal - Ms</t>
  </si>
  <si>
    <t>Coordinator Of Technology</t>
  </si>
  <si>
    <t>salary</t>
  </si>
  <si>
    <t>benefits</t>
  </si>
  <si>
    <t>other</t>
  </si>
  <si>
    <t>total</t>
  </si>
  <si>
    <t>2011-2012</t>
  </si>
  <si>
    <t>Foundation Aid</t>
  </si>
  <si>
    <t>Full Day K Conversion</t>
  </si>
  <si>
    <t>Universal Prekindergarten</t>
  </si>
  <si>
    <t>BOCES + Special Services</t>
  </si>
  <si>
    <t>High Cost Excess Cost</t>
  </si>
  <si>
    <t>Private Excess Cost</t>
  </si>
  <si>
    <t xml:space="preserve">Hardward &amp; Technology </t>
  </si>
  <si>
    <t>Software, Library, Textbooks</t>
  </si>
  <si>
    <t>Transportation Incl Summer</t>
  </si>
  <si>
    <t>Operating Reorg Incentive</t>
  </si>
  <si>
    <t>Charter School Transitional</t>
  </si>
  <si>
    <t>Academic Enhancement</t>
  </si>
  <si>
    <t>High Tax Aid</t>
  </si>
  <si>
    <t>Supplemental Pub Excess Cost</t>
  </si>
  <si>
    <t>Subtotal</t>
  </si>
  <si>
    <t>Building + Bldg Reorg Incent</t>
  </si>
  <si>
    <t xml:space="preserve">Total </t>
  </si>
  <si>
    <t>GEA Restoration</t>
  </si>
  <si>
    <t>Gap Elimination Adjustment (BT1213)</t>
  </si>
  <si>
    <t>Gap Elimination Adj</t>
  </si>
  <si>
    <t xml:space="preserve"> 4% Increase Projection</t>
  </si>
  <si>
    <t>2010-2011</t>
  </si>
  <si>
    <t>Central Office</t>
  </si>
  <si>
    <t>Pupil Personnel Services</t>
  </si>
  <si>
    <t>Curriculum Development</t>
  </si>
  <si>
    <t>BOCES</t>
  </si>
  <si>
    <t>Tuition to Districts</t>
  </si>
  <si>
    <t>Board of Ed</t>
  </si>
  <si>
    <t>Teachers Salaries</t>
  </si>
  <si>
    <t>Other Tutitions</t>
  </si>
  <si>
    <t>Other Instruct Salaries</t>
  </si>
  <si>
    <t>Other Instruct Expenses</t>
  </si>
  <si>
    <t>Community Expenses</t>
  </si>
  <si>
    <t>Operation / Maintenance</t>
  </si>
  <si>
    <t>Undistributed Expenses</t>
  </si>
  <si>
    <t>Teacher Retirement</t>
  </si>
  <si>
    <t>Health Insurance</t>
  </si>
  <si>
    <t>Other Employee Benefits</t>
  </si>
  <si>
    <t>Interfund Transfers</t>
  </si>
  <si>
    <t>Sub Total (w/o Trans &amp; Debt)</t>
  </si>
  <si>
    <t>Debt Service</t>
  </si>
  <si>
    <t>Debt Service (interest)</t>
  </si>
  <si>
    <t>Transportation</t>
  </si>
  <si>
    <t xml:space="preserve">Total Expenditures </t>
  </si>
  <si>
    <t xml:space="preserve">Total Revenue </t>
  </si>
  <si>
    <t>2013-2014 - (4%)</t>
  </si>
  <si>
    <t>PROPERTY TAX</t>
  </si>
  <si>
    <t>Fund Balance</t>
  </si>
  <si>
    <t>Total Revenue</t>
  </si>
  <si>
    <t>Reserves</t>
  </si>
  <si>
    <t>with 2% tax cap</t>
  </si>
  <si>
    <t>Budget Difference</t>
  </si>
  <si>
    <t>Percentage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</si>
</sst>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6" fontId="0" fillId="0" borderId="13" xfId="0" applyNumberFormat="1" applyBorder="1" applyAlignment="1">
      <alignment wrapText="1"/>
    </xf>
    <xf numFmtId="6" fontId="0" fillId="0" borderId="0" xfId="0" applyNumberFormat="1" applyBorder="1" applyAlignment="1">
      <alignment wrapText="1"/>
    </xf>
    <xf numFmtId="6" fontId="0" fillId="0" borderId="14" xfId="0" applyNumberFormat="1" applyBorder="1" applyAlignment="1">
      <alignment wrapText="1"/>
    </xf>
    <xf numFmtId="6" fontId="0" fillId="0" borderId="15" xfId="0" applyNumberFormat="1" applyBorder="1" applyAlignment="1">
      <alignment wrapText="1"/>
    </xf>
    <xf numFmtId="6" fontId="0" fillId="0" borderId="16" xfId="0" applyNumberFormat="1" applyBorder="1" applyAlignment="1">
      <alignment wrapText="1"/>
    </xf>
    <xf numFmtId="6" fontId="0" fillId="0" borderId="17" xfId="0" applyNumberForma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14" xfId="0" applyNumberFormat="1" applyBorder="1" applyAlignment="1">
      <alignment horizontal="center"/>
    </xf>
    <xf numFmtId="6" fontId="0" fillId="0" borderId="15" xfId="0" applyNumberFormat="1" applyBorder="1" applyAlignment="1">
      <alignment horizontal="center"/>
    </xf>
    <xf numFmtId="6" fontId="0" fillId="0" borderId="16" xfId="0" applyNumberFormat="1" applyBorder="1" applyAlignment="1">
      <alignment horizontal="center"/>
    </xf>
    <xf numFmtId="6" fontId="0" fillId="0" borderId="17" xfId="0" applyNumberForma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6" fontId="0" fillId="0" borderId="0" xfId="0" applyNumberFormat="1" applyBorder="1" applyAlignment="1">
      <alignment horizontal="center" wrapText="1"/>
    </xf>
    <xf numFmtId="6" fontId="0" fillId="0" borderId="16" xfId="0" applyNumberFormat="1" applyBorder="1" applyAlignment="1">
      <alignment horizontal="center" wrapText="1"/>
    </xf>
    <xf numFmtId="40" fontId="0" fillId="0" borderId="0" xfId="0" applyNumberFormat="1" applyAlignment="1">
      <alignment/>
    </xf>
    <xf numFmtId="0" fontId="34" fillId="33" borderId="0" xfId="0" applyFont="1" applyFill="1" applyAlignment="1">
      <alignment/>
    </xf>
    <xf numFmtId="40" fontId="0" fillId="33" borderId="0" xfId="0" applyNumberFormat="1" applyFill="1" applyAlignment="1">
      <alignment/>
    </xf>
    <xf numFmtId="0" fontId="37" fillId="0" borderId="0" xfId="0" applyFont="1" applyAlignment="1">
      <alignment horizontal="left"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0" fontId="34" fillId="0" borderId="0" xfId="0" applyFont="1" applyFill="1" applyAlignment="1">
      <alignment/>
    </xf>
    <xf numFmtId="40" fontId="0" fillId="0" borderId="0" xfId="0" applyNumberFormat="1" applyFill="1" applyAlignment="1">
      <alignment/>
    </xf>
    <xf numFmtId="0" fontId="0" fillId="0" borderId="0" xfId="0" applyFill="1" applyAlignment="1">
      <alignment/>
    </xf>
    <xf numFmtId="40" fontId="0" fillId="33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center"/>
    </xf>
    <xf numFmtId="0" fontId="0" fillId="0" borderId="16" xfId="0" applyBorder="1" applyAlignment="1">
      <alignment/>
    </xf>
    <xf numFmtId="40" fontId="0" fillId="0" borderId="16" xfId="0" applyNumberFormat="1" applyBorder="1" applyAlignment="1">
      <alignment horizontal="center"/>
    </xf>
    <xf numFmtId="0" fontId="34" fillId="0" borderId="16" xfId="0" applyFont="1" applyBorder="1" applyAlignment="1">
      <alignment/>
    </xf>
    <xf numFmtId="0" fontId="34" fillId="0" borderId="16" xfId="0" applyFont="1" applyBorder="1" applyAlignment="1">
      <alignment horizontal="center"/>
    </xf>
    <xf numFmtId="4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0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0" fontId="37" fillId="0" borderId="18" xfId="0" applyNumberFormat="1" applyFont="1" applyBorder="1" applyAlignment="1">
      <alignment horizontal="center"/>
    </xf>
    <xf numFmtId="40" fontId="37" fillId="0" borderId="19" xfId="0" applyNumberFormat="1" applyFont="1" applyBorder="1" applyAlignment="1">
      <alignment horizontal="center"/>
    </xf>
    <xf numFmtId="40" fontId="0" fillId="0" borderId="18" xfId="0" applyNumberFormat="1" applyBorder="1" applyAlignment="1">
      <alignment horizontal="center"/>
    </xf>
    <xf numFmtId="40" fontId="0" fillId="0" borderId="19" xfId="0" applyNumberFormat="1" applyBorder="1" applyAlignment="1">
      <alignment horizontal="center"/>
    </xf>
    <xf numFmtId="10" fontId="0" fillId="0" borderId="0" xfId="0" applyNumberFormat="1" applyAlignment="1">
      <alignment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2">
      <selection activeCell="F34" sqref="F34"/>
    </sheetView>
  </sheetViews>
  <sheetFormatPr defaultColWidth="9.140625" defaultRowHeight="15"/>
  <cols>
    <col min="1" max="1" width="35.00390625" style="0" customWidth="1"/>
    <col min="2" max="2" width="14.8515625" style="0" customWidth="1"/>
    <col min="3" max="3" width="17.00390625" style="4" customWidth="1"/>
    <col min="4" max="4" width="22.8515625" style="4" customWidth="1"/>
    <col min="5" max="5" width="17.00390625" style="4" customWidth="1"/>
    <col min="6" max="6" width="14.421875" style="4" customWidth="1"/>
  </cols>
  <sheetData>
    <row r="1" spans="1:5" s="2" customFormat="1" ht="21">
      <c r="A1" s="2" t="s">
        <v>0</v>
      </c>
      <c r="B1" s="3" t="s">
        <v>7</v>
      </c>
      <c r="C1" s="3" t="s">
        <v>1</v>
      </c>
      <c r="D1" s="3" t="s">
        <v>72</v>
      </c>
      <c r="E1" s="3" t="s">
        <v>4</v>
      </c>
    </row>
    <row r="2" spans="1:6" ht="15">
      <c r="A2" t="s">
        <v>27</v>
      </c>
      <c r="B2" s="30">
        <v>78533731</v>
      </c>
      <c r="C2" s="30">
        <v>79004933</v>
      </c>
      <c r="D2" s="35">
        <f>C2*0.04</f>
        <v>3160197.3200000003</v>
      </c>
      <c r="F2"/>
    </row>
    <row r="3" spans="1:6" ht="15">
      <c r="A3" t="s">
        <v>28</v>
      </c>
      <c r="B3" s="30">
        <v>0</v>
      </c>
      <c r="C3" s="30">
        <v>0</v>
      </c>
      <c r="F3"/>
    </row>
    <row r="4" spans="1:6" ht="15">
      <c r="A4" t="s">
        <v>29</v>
      </c>
      <c r="B4" s="30">
        <v>1485312</v>
      </c>
      <c r="C4" s="30">
        <v>1486267</v>
      </c>
      <c r="D4" s="35">
        <f aca="true" t="shared" si="0" ref="D4:D20">C4</f>
        <v>1486267</v>
      </c>
      <c r="F4"/>
    </row>
    <row r="5" spans="1:6" ht="15">
      <c r="A5" t="s">
        <v>30</v>
      </c>
      <c r="B5" s="30">
        <v>2698099</v>
      </c>
      <c r="C5" s="30">
        <v>2708638</v>
      </c>
      <c r="D5" s="35">
        <f t="shared" si="0"/>
        <v>2708638</v>
      </c>
      <c r="F5"/>
    </row>
    <row r="6" spans="1:6" ht="15">
      <c r="A6" t="s">
        <v>31</v>
      </c>
      <c r="B6" s="30">
        <v>3852269</v>
      </c>
      <c r="C6" s="30">
        <v>3798504</v>
      </c>
      <c r="D6" s="35">
        <f t="shared" si="0"/>
        <v>3798504</v>
      </c>
      <c r="F6"/>
    </row>
    <row r="7" spans="1:4" s="1" customFormat="1" ht="15">
      <c r="A7" t="s">
        <v>32</v>
      </c>
      <c r="B7" s="30">
        <v>616961</v>
      </c>
      <c r="C7" s="30">
        <v>590706</v>
      </c>
      <c r="D7" s="35">
        <f t="shared" si="0"/>
        <v>590706</v>
      </c>
    </row>
    <row r="8" spans="1:8" ht="15">
      <c r="A8" t="s">
        <v>33</v>
      </c>
      <c r="B8" s="30">
        <v>150176</v>
      </c>
      <c r="C8" s="30">
        <v>149306</v>
      </c>
      <c r="D8" s="35">
        <f t="shared" si="0"/>
        <v>149306</v>
      </c>
      <c r="F8"/>
      <c r="H8" s="53">
        <f>108000000/215783082</f>
        <v>0.5005026297659424</v>
      </c>
    </row>
    <row r="9" spans="1:6" ht="15">
      <c r="A9" t="s">
        <v>34</v>
      </c>
      <c r="B9" s="30">
        <v>767181</v>
      </c>
      <c r="C9" s="30">
        <v>761863</v>
      </c>
      <c r="D9" s="35">
        <f t="shared" si="0"/>
        <v>761863</v>
      </c>
      <c r="F9"/>
    </row>
    <row r="10" spans="1:6" ht="15">
      <c r="A10" t="s">
        <v>35</v>
      </c>
      <c r="B10" s="30">
        <v>8821577</v>
      </c>
      <c r="C10" s="30">
        <v>9534944</v>
      </c>
      <c r="D10" s="35">
        <f t="shared" si="0"/>
        <v>9534944</v>
      </c>
      <c r="F10"/>
    </row>
    <row r="11" spans="1:6" ht="15">
      <c r="A11" t="s">
        <v>36</v>
      </c>
      <c r="B11" s="30">
        <v>0</v>
      </c>
      <c r="C11" s="30">
        <v>0</v>
      </c>
      <c r="D11" s="35">
        <f t="shared" si="0"/>
        <v>0</v>
      </c>
      <c r="F11"/>
    </row>
    <row r="12" spans="1:6" ht="15">
      <c r="A12" t="s">
        <v>37</v>
      </c>
      <c r="B12" s="30">
        <v>0</v>
      </c>
      <c r="C12" s="30">
        <v>0</v>
      </c>
      <c r="D12" s="35">
        <f t="shared" si="0"/>
        <v>0</v>
      </c>
      <c r="F12"/>
    </row>
    <row r="13" spans="1:6" ht="15">
      <c r="A13" t="s">
        <v>38</v>
      </c>
      <c r="B13" s="30">
        <v>0</v>
      </c>
      <c r="C13" s="30">
        <v>0</v>
      </c>
      <c r="D13" s="35">
        <f t="shared" si="0"/>
        <v>0</v>
      </c>
      <c r="F13"/>
    </row>
    <row r="14" spans="1:6" ht="15">
      <c r="A14" t="s">
        <v>39</v>
      </c>
      <c r="B14" s="30">
        <v>3684077</v>
      </c>
      <c r="C14" s="30">
        <v>3684077</v>
      </c>
      <c r="D14" s="35">
        <f t="shared" si="0"/>
        <v>3684077</v>
      </c>
      <c r="F14"/>
    </row>
    <row r="15" spans="1:9" ht="15">
      <c r="A15" t="s">
        <v>40</v>
      </c>
      <c r="B15" s="30">
        <v>0</v>
      </c>
      <c r="C15" s="30">
        <v>0</v>
      </c>
      <c r="D15" s="35">
        <f t="shared" si="0"/>
        <v>0</v>
      </c>
      <c r="F15"/>
      <c r="I15">
        <f>51527404-52998000</f>
        <v>-1470596</v>
      </c>
    </row>
    <row r="16" spans="1:9" ht="15">
      <c r="A16" t="s">
        <v>45</v>
      </c>
      <c r="B16" s="30">
        <v>-11851472</v>
      </c>
      <c r="C16" s="30">
        <v>-10897750</v>
      </c>
      <c r="D16" s="35">
        <f t="shared" si="0"/>
        <v>-10897750</v>
      </c>
      <c r="F16"/>
      <c r="I16" s="53">
        <f>I15/51527404</f>
        <v>-0.028540075490703937</v>
      </c>
    </row>
    <row r="17" spans="1:6" ht="15">
      <c r="A17" t="s">
        <v>44</v>
      </c>
      <c r="C17" s="30">
        <v>1137272</v>
      </c>
      <c r="D17" s="35">
        <f t="shared" si="0"/>
        <v>1137272</v>
      </c>
      <c r="F17"/>
    </row>
    <row r="18" spans="1:6" ht="15">
      <c r="A18" t="s">
        <v>46</v>
      </c>
      <c r="C18" s="30">
        <v>-9760478</v>
      </c>
      <c r="D18" s="35">
        <f t="shared" si="0"/>
        <v>-9760478</v>
      </c>
      <c r="F18"/>
    </row>
    <row r="19" spans="1:6" ht="15">
      <c r="A19" t="s">
        <v>41</v>
      </c>
      <c r="B19" s="30">
        <v>88757911</v>
      </c>
      <c r="C19" s="30">
        <v>91958760</v>
      </c>
      <c r="D19" s="35">
        <f t="shared" si="0"/>
        <v>91958760</v>
      </c>
      <c r="F19"/>
    </row>
    <row r="20" spans="1:6" ht="15">
      <c r="A20" t="s">
        <v>42</v>
      </c>
      <c r="B20" s="30">
        <v>18060428</v>
      </c>
      <c r="C20" s="30">
        <v>15910793</v>
      </c>
      <c r="D20" s="35">
        <f t="shared" si="0"/>
        <v>15910793</v>
      </c>
      <c r="F20"/>
    </row>
    <row r="21" spans="1:6" ht="15">
      <c r="A21" s="31" t="s">
        <v>43</v>
      </c>
      <c r="B21" s="32">
        <v>106818339</v>
      </c>
      <c r="C21" s="32">
        <v>107869553</v>
      </c>
      <c r="D21" s="39">
        <f>C21+D2</f>
        <v>111029750.32</v>
      </c>
      <c r="F21"/>
    </row>
    <row r="22" spans="1:7" s="38" customFormat="1" ht="15">
      <c r="A22" s="36"/>
      <c r="B22" s="37"/>
      <c r="C22" s="37"/>
      <c r="D22" s="40"/>
      <c r="G22" s="38" t="s">
        <v>79</v>
      </c>
    </row>
    <row r="23" spans="1:7" ht="15">
      <c r="A23" s="1" t="s">
        <v>73</v>
      </c>
      <c r="C23" s="34">
        <v>91769995</v>
      </c>
      <c r="D23" s="49">
        <f>(C23*G23)+C23</f>
        <v>93605394.9</v>
      </c>
      <c r="E23" s="50" t="s">
        <v>77</v>
      </c>
      <c r="G23">
        <v>0.02</v>
      </c>
    </row>
    <row r="24" ht="15">
      <c r="C24" s="34"/>
    </row>
    <row r="25" ht="15">
      <c r="B25" s="30"/>
    </row>
    <row r="26" spans="1:9" ht="15">
      <c r="A26" t="s">
        <v>74</v>
      </c>
      <c r="C26" s="34">
        <v>16994000</v>
      </c>
      <c r="D26" s="45">
        <v>16994000</v>
      </c>
      <c r="E26" s="46" t="s">
        <v>74</v>
      </c>
      <c r="I26" s="53">
        <f>(49545147-48000409)/48000409</f>
        <v>0.03218176745118984</v>
      </c>
    </row>
    <row r="27" spans="1:9" ht="15">
      <c r="A27" t="s">
        <v>76</v>
      </c>
      <c r="C27" s="34">
        <v>2730000</v>
      </c>
      <c r="D27" s="47"/>
      <c r="E27" s="48" t="s">
        <v>76</v>
      </c>
      <c r="I27">
        <f>(48000409*0.0312)</f>
        <v>1497612.7608</v>
      </c>
    </row>
    <row r="28" ht="15">
      <c r="I28">
        <f>I27+48000409</f>
        <v>49498021.7608</v>
      </c>
    </row>
    <row r="29" spans="1:4" ht="15">
      <c r="A29" s="1" t="s">
        <v>3</v>
      </c>
      <c r="C29" s="34">
        <f>SUM(C26:C28)</f>
        <v>19724000</v>
      </c>
      <c r="D29" s="35">
        <f>SUM(D26:D28)</f>
        <v>16994000</v>
      </c>
    </row>
    <row r="30" ht="15">
      <c r="E30" s="24" t="s">
        <v>78</v>
      </c>
    </row>
    <row r="31" spans="1:5" ht="15">
      <c r="A31" t="s">
        <v>75</v>
      </c>
      <c r="C31" s="34">
        <f>C21+C23+C29</f>
        <v>219363548</v>
      </c>
      <c r="D31" s="51">
        <f>D21+D23+D29</f>
        <v>221629145.22</v>
      </c>
      <c r="E31" s="52">
        <f>Revenue!D31-Expenditures!E23</f>
        <v>-2005127.7800000012</v>
      </c>
    </row>
    <row r="33" ht="15">
      <c r="F33" s="54">
        <f>-E31+D26</f>
        <v>18999127.78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27.140625" style="0" customWidth="1"/>
    <col min="2" max="2" width="15.28125" style="4" customWidth="1"/>
    <col min="3" max="4" width="15.28125" style="4" hidden="1" customWidth="1"/>
    <col min="5" max="5" width="15.28125" style="4" customWidth="1"/>
    <col min="7" max="7" width="14.57421875" style="0" bestFit="1" customWidth="1"/>
  </cols>
  <sheetData>
    <row r="1" spans="1:5" s="1" customFormat="1" ht="15">
      <c r="A1" s="43" t="s">
        <v>5</v>
      </c>
      <c r="B1" s="44" t="s">
        <v>48</v>
      </c>
      <c r="C1" s="44" t="s">
        <v>6</v>
      </c>
      <c r="D1" s="44"/>
      <c r="E1" s="44" t="s">
        <v>2</v>
      </c>
    </row>
    <row r="2" spans="1:5" ht="15">
      <c r="A2" t="s">
        <v>49</v>
      </c>
      <c r="B2" s="34">
        <v>2432028</v>
      </c>
      <c r="C2" s="34">
        <v>102072</v>
      </c>
      <c r="D2" s="34">
        <f>(C2*0.55)+C2</f>
        <v>158211.6</v>
      </c>
      <c r="E2" s="34">
        <f>D2+B2</f>
        <v>2590239.6</v>
      </c>
    </row>
    <row r="3" spans="1:5" ht="15">
      <c r="A3" t="s">
        <v>54</v>
      </c>
      <c r="B3" s="34">
        <v>460852</v>
      </c>
      <c r="C3" s="34">
        <v>-270295</v>
      </c>
      <c r="D3" s="34">
        <f aca="true" t="shared" si="0" ref="D3:D23">(C3*0.5)+C3</f>
        <v>-405442.5</v>
      </c>
      <c r="E3" s="34">
        <f aca="true" t="shared" si="1" ref="E3:E22">D3+B3</f>
        <v>55409.5</v>
      </c>
    </row>
    <row r="4" spans="1:5" ht="15">
      <c r="A4" t="s">
        <v>55</v>
      </c>
      <c r="B4" s="34">
        <v>59743557</v>
      </c>
      <c r="C4" s="34">
        <v>1260756</v>
      </c>
      <c r="D4" s="34">
        <f t="shared" si="0"/>
        <v>1891134</v>
      </c>
      <c r="E4" s="34">
        <f t="shared" si="1"/>
        <v>61634691</v>
      </c>
    </row>
    <row r="5" spans="1:5" ht="15">
      <c r="A5" t="s">
        <v>51</v>
      </c>
      <c r="B5" s="34">
        <v>4871300</v>
      </c>
      <c r="C5" s="34">
        <v>954234</v>
      </c>
      <c r="D5" s="34">
        <f t="shared" si="0"/>
        <v>1431351</v>
      </c>
      <c r="E5" s="34">
        <f t="shared" si="1"/>
        <v>6302651</v>
      </c>
    </row>
    <row r="6" spans="1:5" ht="15">
      <c r="A6" t="s">
        <v>52</v>
      </c>
      <c r="B6" s="34">
        <v>17195668</v>
      </c>
      <c r="C6" s="34">
        <v>1754561</v>
      </c>
      <c r="D6" s="34">
        <f t="shared" si="0"/>
        <v>2631841.5</v>
      </c>
      <c r="E6" s="34">
        <f t="shared" si="1"/>
        <v>19827509.5</v>
      </c>
    </row>
    <row r="7" spans="1:5" ht="15">
      <c r="A7" t="s">
        <v>53</v>
      </c>
      <c r="B7" s="34">
        <v>713534</v>
      </c>
      <c r="C7" s="34">
        <v>-1443625</v>
      </c>
      <c r="D7" s="34">
        <f t="shared" si="0"/>
        <v>-2165437.5</v>
      </c>
      <c r="E7" s="34">
        <f t="shared" si="1"/>
        <v>-1451903.5</v>
      </c>
    </row>
    <row r="8" spans="1:5" ht="15">
      <c r="A8" t="s">
        <v>50</v>
      </c>
      <c r="B8" s="34">
        <v>3027640</v>
      </c>
      <c r="C8" s="34">
        <v>-441508</v>
      </c>
      <c r="D8" s="34">
        <f t="shared" si="0"/>
        <v>-662262</v>
      </c>
      <c r="E8" s="34">
        <f t="shared" si="1"/>
        <v>2365378</v>
      </c>
    </row>
    <row r="9" spans="1:5" ht="15">
      <c r="A9" t="s">
        <v>56</v>
      </c>
      <c r="B9" s="34">
        <v>1238058</v>
      </c>
      <c r="C9" s="34">
        <v>348170</v>
      </c>
      <c r="D9" s="34">
        <f t="shared" si="0"/>
        <v>522255</v>
      </c>
      <c r="E9" s="34">
        <f t="shared" si="1"/>
        <v>1760313</v>
      </c>
    </row>
    <row r="10" spans="1:5" ht="15">
      <c r="A10" t="s">
        <v>57</v>
      </c>
      <c r="B10" s="34">
        <v>11078614</v>
      </c>
      <c r="C10" s="34">
        <v>3391808</v>
      </c>
      <c r="D10" s="34">
        <f t="shared" si="0"/>
        <v>5087712</v>
      </c>
      <c r="E10" s="34">
        <f t="shared" si="1"/>
        <v>16166326</v>
      </c>
    </row>
    <row r="11" spans="1:5" ht="15">
      <c r="A11" t="s">
        <v>58</v>
      </c>
      <c r="B11" s="34">
        <v>11813654</v>
      </c>
      <c r="C11" s="34">
        <v>5738656</v>
      </c>
      <c r="D11" s="34">
        <f t="shared" si="0"/>
        <v>8607984</v>
      </c>
      <c r="E11" s="34">
        <f t="shared" si="1"/>
        <v>20421638</v>
      </c>
    </row>
    <row r="12" spans="1:5" ht="15">
      <c r="A12" t="s">
        <v>59</v>
      </c>
      <c r="B12" s="34">
        <v>3052</v>
      </c>
      <c r="C12" s="34">
        <v>-9367</v>
      </c>
      <c r="D12" s="34">
        <f t="shared" si="0"/>
        <v>-14050.5</v>
      </c>
      <c r="E12" s="34">
        <f t="shared" si="1"/>
        <v>-10998.5</v>
      </c>
    </row>
    <row r="13" spans="1:5" ht="15">
      <c r="A13" t="s">
        <v>60</v>
      </c>
      <c r="B13" s="34">
        <v>13068855</v>
      </c>
      <c r="C13" s="34">
        <v>504712</v>
      </c>
      <c r="D13" s="34">
        <f t="shared" si="0"/>
        <v>757068</v>
      </c>
      <c r="E13" s="34">
        <f t="shared" si="1"/>
        <v>13825923</v>
      </c>
    </row>
    <row r="14" spans="1:5" ht="15">
      <c r="A14" t="s">
        <v>61</v>
      </c>
      <c r="B14" s="34">
        <v>4219648</v>
      </c>
      <c r="C14" s="34">
        <v>18023</v>
      </c>
      <c r="D14" s="34">
        <f t="shared" si="0"/>
        <v>27034.5</v>
      </c>
      <c r="E14" s="34">
        <f t="shared" si="1"/>
        <v>4246682.5</v>
      </c>
    </row>
    <row r="15" spans="1:5" ht="15">
      <c r="A15" t="s">
        <v>62</v>
      </c>
      <c r="B15" s="34">
        <v>4421237</v>
      </c>
      <c r="C15" s="34">
        <v>-1002062</v>
      </c>
      <c r="D15" s="34">
        <f t="shared" si="0"/>
        <v>-1503093</v>
      </c>
      <c r="E15" s="34">
        <f t="shared" si="1"/>
        <v>2918144</v>
      </c>
    </row>
    <row r="16" spans="1:5" ht="15">
      <c r="A16" t="s">
        <v>63</v>
      </c>
      <c r="B16" s="34">
        <v>24484678</v>
      </c>
      <c r="C16" s="34">
        <v>102072</v>
      </c>
      <c r="D16" s="34">
        <f t="shared" si="0"/>
        <v>153108</v>
      </c>
      <c r="E16" s="34">
        <f t="shared" si="1"/>
        <v>24637786</v>
      </c>
    </row>
    <row r="17" spans="1:5" ht="15">
      <c r="A17" t="s">
        <v>64</v>
      </c>
      <c r="B17" s="34">
        <v>10413443</v>
      </c>
      <c r="C17" s="34">
        <v>1911629</v>
      </c>
      <c r="D17" s="34">
        <f t="shared" si="0"/>
        <v>2867443.5</v>
      </c>
      <c r="E17" s="34">
        <f t="shared" si="1"/>
        <v>13280886.5</v>
      </c>
    </row>
    <row r="18" spans="1:5" ht="15">
      <c r="A18" t="s">
        <v>65</v>
      </c>
      <c r="B18" s="34">
        <v>0</v>
      </c>
      <c r="C18" s="34">
        <v>0</v>
      </c>
      <c r="D18" s="34">
        <f t="shared" si="0"/>
        <v>0</v>
      </c>
      <c r="E18" s="34">
        <f t="shared" si="1"/>
        <v>0</v>
      </c>
    </row>
    <row r="19" spans="1:5" ht="15">
      <c r="A19" t="s">
        <v>66</v>
      </c>
      <c r="B19" s="34">
        <v>169185818</v>
      </c>
      <c r="C19" s="34">
        <v>19251274</v>
      </c>
      <c r="D19" s="34">
        <f t="shared" si="0"/>
        <v>28876911</v>
      </c>
      <c r="E19" s="34">
        <f t="shared" si="1"/>
        <v>198062729</v>
      </c>
    </row>
    <row r="20" spans="1:5" ht="15">
      <c r="A20" t="s">
        <v>67</v>
      </c>
      <c r="B20" s="34">
        <v>9165000</v>
      </c>
      <c r="C20" s="34">
        <v>-180000</v>
      </c>
      <c r="D20" s="34">
        <f t="shared" si="0"/>
        <v>-270000</v>
      </c>
      <c r="E20" s="34">
        <f t="shared" si="1"/>
        <v>8895000</v>
      </c>
    </row>
    <row r="21" spans="1:5" ht="15">
      <c r="A21" t="s">
        <v>68</v>
      </c>
      <c r="B21" s="34">
        <v>5946000</v>
      </c>
      <c r="C21" s="34">
        <v>-1868441</v>
      </c>
      <c r="D21" s="34">
        <f t="shared" si="0"/>
        <v>-2802661.5</v>
      </c>
      <c r="E21" s="34">
        <f t="shared" si="1"/>
        <v>3143338.5</v>
      </c>
    </row>
    <row r="22" spans="1:8" ht="15">
      <c r="A22" s="41" t="s">
        <v>69</v>
      </c>
      <c r="B22" s="42">
        <v>12375900</v>
      </c>
      <c r="C22" s="42">
        <v>771497</v>
      </c>
      <c r="D22" s="42">
        <f t="shared" si="0"/>
        <v>1157245.5</v>
      </c>
      <c r="E22" s="42">
        <f t="shared" si="1"/>
        <v>13533145.5</v>
      </c>
      <c r="H22">
        <f>(223632273*100)/215783082</f>
        <v>103.63753771947701</v>
      </c>
    </row>
    <row r="23" spans="1:7" ht="15">
      <c r="A23" s="1" t="s">
        <v>70</v>
      </c>
      <c r="B23" s="34">
        <v>196672778</v>
      </c>
      <c r="C23" s="34">
        <v>17974330</v>
      </c>
      <c r="D23" s="34">
        <f t="shared" si="0"/>
        <v>26961495</v>
      </c>
      <c r="E23" s="34">
        <f>D23+B23</f>
        <v>223634273</v>
      </c>
      <c r="G2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47">
      <selection activeCell="I64" sqref="I63:I64"/>
    </sheetView>
  </sheetViews>
  <sheetFormatPr defaultColWidth="9.140625" defaultRowHeight="15"/>
  <cols>
    <col min="1" max="1" width="34.140625" style="0" customWidth="1"/>
    <col min="2" max="2" width="14.421875" style="0" customWidth="1"/>
    <col min="3" max="3" width="14.28125" style="4" customWidth="1"/>
    <col min="4" max="4" width="14.140625" style="0" customWidth="1"/>
    <col min="5" max="5" width="14.7109375" style="0" customWidth="1"/>
    <col min="6" max="6" width="11.28125" style="0" customWidth="1"/>
    <col min="8" max="8" width="10.421875" style="0" customWidth="1"/>
    <col min="12" max="14" width="10.7109375" style="0" customWidth="1"/>
    <col min="15" max="15" width="14.8515625" style="0" customWidth="1"/>
  </cols>
  <sheetData>
    <row r="1" spans="2:15" ht="15">
      <c r="B1" s="7"/>
      <c r="C1" s="17" t="s">
        <v>26</v>
      </c>
      <c r="D1" s="8"/>
      <c r="E1" s="9"/>
      <c r="F1" s="8"/>
      <c r="G1" s="7"/>
      <c r="H1" s="16" t="s">
        <v>1</v>
      </c>
      <c r="I1" s="8"/>
      <c r="J1" s="9"/>
      <c r="L1" s="7"/>
      <c r="M1" s="17" t="s">
        <v>2</v>
      </c>
      <c r="N1" s="8"/>
      <c r="O1" s="9"/>
    </row>
    <row r="2" spans="2:15" s="24" customFormat="1" ht="15">
      <c r="B2" s="25" t="s">
        <v>22</v>
      </c>
      <c r="C2" s="26" t="s">
        <v>23</v>
      </c>
      <c r="D2" s="26" t="s">
        <v>24</v>
      </c>
      <c r="E2" s="27" t="s">
        <v>25</v>
      </c>
      <c r="F2" s="26"/>
      <c r="G2" s="25" t="s">
        <v>22</v>
      </c>
      <c r="H2" s="26" t="s">
        <v>23</v>
      </c>
      <c r="I2" s="26" t="s">
        <v>24</v>
      </c>
      <c r="J2" s="27" t="s">
        <v>25</v>
      </c>
      <c r="K2" s="26"/>
      <c r="L2" s="25" t="s">
        <v>22</v>
      </c>
      <c r="M2" s="26" t="s">
        <v>23</v>
      </c>
      <c r="N2" s="26" t="s">
        <v>24</v>
      </c>
      <c r="O2" s="27" t="s">
        <v>25</v>
      </c>
    </row>
    <row r="3" spans="1:15" ht="18" customHeight="1">
      <c r="A3" s="5" t="s">
        <v>8</v>
      </c>
      <c r="B3" s="10">
        <v>207719</v>
      </c>
      <c r="C3" s="28">
        <v>58247</v>
      </c>
      <c r="D3" s="11">
        <v>9065</v>
      </c>
      <c r="E3" s="12">
        <v>275031</v>
      </c>
      <c r="F3" s="11"/>
      <c r="G3" s="10">
        <v>205702</v>
      </c>
      <c r="H3" s="11">
        <v>66504</v>
      </c>
      <c r="I3" s="11">
        <v>11809</v>
      </c>
      <c r="J3" s="12">
        <v>284015</v>
      </c>
      <c r="L3" s="18">
        <f>G3</f>
        <v>205702</v>
      </c>
      <c r="M3" s="19">
        <f>H3</f>
        <v>66504</v>
      </c>
      <c r="N3" s="19">
        <f>I3</f>
        <v>11809</v>
      </c>
      <c r="O3" s="20">
        <f>J3</f>
        <v>284015</v>
      </c>
    </row>
    <row r="4" spans="1:15" ht="15.75" customHeight="1">
      <c r="A4" s="5" t="s">
        <v>9</v>
      </c>
      <c r="B4" s="10">
        <v>178376</v>
      </c>
      <c r="C4" s="28">
        <v>54562</v>
      </c>
      <c r="D4" s="11">
        <v>4440</v>
      </c>
      <c r="E4" s="12">
        <v>237378</v>
      </c>
      <c r="F4" s="11"/>
      <c r="G4" s="10">
        <v>183646</v>
      </c>
      <c r="H4" s="11">
        <v>63573</v>
      </c>
      <c r="I4" s="11">
        <v>6689</v>
      </c>
      <c r="J4" s="12">
        <v>253908</v>
      </c>
      <c r="L4" s="18">
        <f>(G4-B4)+G4</f>
        <v>188916</v>
      </c>
      <c r="M4" s="19">
        <f>(H4-C4)+H4</f>
        <v>72584</v>
      </c>
      <c r="N4" s="19">
        <f>(I4-D4)+I4</f>
        <v>8938</v>
      </c>
      <c r="O4" s="20">
        <f>(J4-E4)+J4</f>
        <v>270438</v>
      </c>
    </row>
    <row r="5" spans="1:15" ht="15.75" customHeight="1">
      <c r="A5" s="5" t="s">
        <v>10</v>
      </c>
      <c r="B5" s="10">
        <v>169515</v>
      </c>
      <c r="C5" s="28">
        <v>53449</v>
      </c>
      <c r="D5" s="11">
        <v>4200</v>
      </c>
      <c r="E5" s="12">
        <v>227164</v>
      </c>
      <c r="F5" s="11"/>
      <c r="G5" s="10">
        <v>174600</v>
      </c>
      <c r="H5" s="11">
        <v>62371</v>
      </c>
      <c r="I5" s="11">
        <v>6449</v>
      </c>
      <c r="J5" s="12">
        <v>243420</v>
      </c>
      <c r="L5" s="18">
        <f aca="true" t="shared" si="0" ref="L5:L22">(G5-B5)+G5</f>
        <v>179685</v>
      </c>
      <c r="M5" s="19">
        <f aca="true" t="shared" si="1" ref="M5:M22">(H5-C5)+H5</f>
        <v>71293</v>
      </c>
      <c r="N5" s="19">
        <f aca="true" t="shared" si="2" ref="N5:N22">(I5-D5)+I5</f>
        <v>8698</v>
      </c>
      <c r="O5" s="20">
        <f aca="true" t="shared" si="3" ref="O5:O22">(J5-E5)+J5</f>
        <v>259676</v>
      </c>
    </row>
    <row r="6" spans="1:15" ht="15.75" customHeight="1">
      <c r="A6" s="5" t="s">
        <v>11</v>
      </c>
      <c r="B6" s="10">
        <v>164578</v>
      </c>
      <c r="C6" s="28">
        <v>52829</v>
      </c>
      <c r="D6" s="11">
        <v>4200</v>
      </c>
      <c r="E6" s="12">
        <v>221607</v>
      </c>
      <c r="F6" s="11"/>
      <c r="G6" s="10">
        <v>169515</v>
      </c>
      <c r="H6" s="11">
        <v>61695</v>
      </c>
      <c r="I6" s="11">
        <v>6449</v>
      </c>
      <c r="J6" s="12">
        <v>237659</v>
      </c>
      <c r="L6" s="18">
        <f t="shared" si="0"/>
        <v>174452</v>
      </c>
      <c r="M6" s="19">
        <f t="shared" si="1"/>
        <v>70561</v>
      </c>
      <c r="N6" s="19">
        <f t="shared" si="2"/>
        <v>8698</v>
      </c>
      <c r="O6" s="20">
        <f t="shared" si="3"/>
        <v>253711</v>
      </c>
    </row>
    <row r="7" spans="1:15" ht="15.75" customHeight="1">
      <c r="A7" s="5" t="s">
        <v>12</v>
      </c>
      <c r="B7" s="10">
        <v>150000</v>
      </c>
      <c r="C7" s="28">
        <v>50998</v>
      </c>
      <c r="D7" s="11">
        <v>5025</v>
      </c>
      <c r="E7" s="12">
        <v>206023</v>
      </c>
      <c r="F7" s="11"/>
      <c r="G7" s="10">
        <v>154500</v>
      </c>
      <c r="H7" s="11">
        <v>59700</v>
      </c>
      <c r="I7" s="11">
        <v>7409</v>
      </c>
      <c r="J7" s="12">
        <v>221609</v>
      </c>
      <c r="L7" s="18">
        <f t="shared" si="0"/>
        <v>159000</v>
      </c>
      <c r="M7" s="19">
        <f t="shared" si="1"/>
        <v>68402</v>
      </c>
      <c r="N7" s="19">
        <f t="shared" si="2"/>
        <v>9793</v>
      </c>
      <c r="O7" s="20">
        <f t="shared" si="3"/>
        <v>237195</v>
      </c>
    </row>
    <row r="8" spans="1:15" ht="15.75" customHeight="1">
      <c r="A8" s="5" t="s">
        <v>13</v>
      </c>
      <c r="B8" s="10">
        <v>171275</v>
      </c>
      <c r="C8" s="28">
        <v>0</v>
      </c>
      <c r="D8" s="11">
        <v>0</v>
      </c>
      <c r="E8" s="12">
        <v>171275</v>
      </c>
      <c r="F8" s="11"/>
      <c r="G8" s="10">
        <v>174785</v>
      </c>
      <c r="H8" s="11">
        <v>0</v>
      </c>
      <c r="I8" s="11">
        <v>0</v>
      </c>
      <c r="J8" s="12">
        <v>174785</v>
      </c>
      <c r="L8" s="18">
        <f t="shared" si="0"/>
        <v>178295</v>
      </c>
      <c r="M8" s="19">
        <f t="shared" si="1"/>
        <v>0</v>
      </c>
      <c r="N8" s="19">
        <f t="shared" si="2"/>
        <v>0</v>
      </c>
      <c r="O8" s="20">
        <f t="shared" si="3"/>
        <v>178295</v>
      </c>
    </row>
    <row r="9" spans="1:15" ht="15.75" customHeight="1">
      <c r="A9" s="5" t="s">
        <v>14</v>
      </c>
      <c r="B9" s="10">
        <v>164275</v>
      </c>
      <c r="C9" s="28">
        <v>0</v>
      </c>
      <c r="D9" s="11">
        <v>0</v>
      </c>
      <c r="E9" s="12">
        <v>164275</v>
      </c>
      <c r="F9" s="11"/>
      <c r="G9" s="10">
        <v>167645</v>
      </c>
      <c r="H9" s="11">
        <v>0</v>
      </c>
      <c r="I9" s="11">
        <v>0</v>
      </c>
      <c r="J9" s="12">
        <v>167645</v>
      </c>
      <c r="L9" s="18">
        <f t="shared" si="0"/>
        <v>171015</v>
      </c>
      <c r="M9" s="19">
        <f t="shared" si="1"/>
        <v>0</v>
      </c>
      <c r="N9" s="19">
        <f t="shared" si="2"/>
        <v>0</v>
      </c>
      <c r="O9" s="20">
        <f t="shared" si="3"/>
        <v>171015</v>
      </c>
    </row>
    <row r="10" spans="1:15" ht="15.75" customHeight="1">
      <c r="A10" s="5" t="s">
        <v>15</v>
      </c>
      <c r="B10" s="10">
        <v>153085</v>
      </c>
      <c r="C10" s="28">
        <v>0</v>
      </c>
      <c r="D10" s="11">
        <v>0</v>
      </c>
      <c r="E10" s="12">
        <v>153085</v>
      </c>
      <c r="F10" s="11"/>
      <c r="G10" s="10">
        <v>159189</v>
      </c>
      <c r="H10" s="11">
        <v>0</v>
      </c>
      <c r="I10" s="11">
        <v>0</v>
      </c>
      <c r="J10" s="12">
        <v>159189</v>
      </c>
      <c r="L10" s="18">
        <f t="shared" si="0"/>
        <v>165293</v>
      </c>
      <c r="M10" s="19">
        <f t="shared" si="1"/>
        <v>0</v>
      </c>
      <c r="N10" s="19">
        <f t="shared" si="2"/>
        <v>0</v>
      </c>
      <c r="O10" s="20">
        <f t="shared" si="3"/>
        <v>165293</v>
      </c>
    </row>
    <row r="11" spans="1:15" ht="15.75" customHeight="1">
      <c r="A11" s="5" t="s">
        <v>16</v>
      </c>
      <c r="B11" s="10">
        <v>152617</v>
      </c>
      <c r="C11" s="28">
        <v>0</v>
      </c>
      <c r="D11" s="11">
        <v>0</v>
      </c>
      <c r="E11" s="12">
        <v>152617</v>
      </c>
      <c r="F11" s="11"/>
      <c r="G11" s="10">
        <v>155711</v>
      </c>
      <c r="H11" s="11">
        <v>0</v>
      </c>
      <c r="I11" s="11">
        <v>0</v>
      </c>
      <c r="J11" s="12">
        <v>155711</v>
      </c>
      <c r="L11" s="18">
        <f t="shared" si="0"/>
        <v>158805</v>
      </c>
      <c r="M11" s="19">
        <f t="shared" si="1"/>
        <v>0</v>
      </c>
      <c r="N11" s="19">
        <f t="shared" si="2"/>
        <v>0</v>
      </c>
      <c r="O11" s="20">
        <f t="shared" si="3"/>
        <v>158805</v>
      </c>
    </row>
    <row r="12" spans="1:15" ht="15.75" customHeight="1">
      <c r="A12" s="5" t="s">
        <v>17</v>
      </c>
      <c r="B12" s="10">
        <v>144860</v>
      </c>
      <c r="C12" s="28">
        <v>0</v>
      </c>
      <c r="D12" s="11">
        <v>0</v>
      </c>
      <c r="E12" s="12">
        <v>144860</v>
      </c>
      <c r="F12" s="11"/>
      <c r="G12" s="10">
        <v>147757</v>
      </c>
      <c r="H12" s="11">
        <v>0</v>
      </c>
      <c r="I12" s="11">
        <v>0</v>
      </c>
      <c r="J12" s="12">
        <v>147757</v>
      </c>
      <c r="L12" s="18">
        <f t="shared" si="0"/>
        <v>150654</v>
      </c>
      <c r="M12" s="19">
        <f t="shared" si="1"/>
        <v>0</v>
      </c>
      <c r="N12" s="19">
        <f t="shared" si="2"/>
        <v>0</v>
      </c>
      <c r="O12" s="20">
        <f t="shared" si="3"/>
        <v>150654</v>
      </c>
    </row>
    <row r="13" spans="1:15" ht="15.75" customHeight="1">
      <c r="A13" s="5" t="s">
        <v>18</v>
      </c>
      <c r="B13" s="10">
        <v>139050</v>
      </c>
      <c r="C13" s="28">
        <v>0</v>
      </c>
      <c r="D13" s="11">
        <v>0</v>
      </c>
      <c r="E13" s="12">
        <v>139050</v>
      </c>
      <c r="F13" s="11"/>
      <c r="G13" s="10">
        <v>141831</v>
      </c>
      <c r="H13" s="11">
        <v>0</v>
      </c>
      <c r="I13" s="11">
        <v>0</v>
      </c>
      <c r="J13" s="12">
        <v>141831</v>
      </c>
      <c r="L13" s="18">
        <f t="shared" si="0"/>
        <v>144612</v>
      </c>
      <c r="M13" s="19">
        <f t="shared" si="1"/>
        <v>0</v>
      </c>
      <c r="N13" s="19">
        <f t="shared" si="2"/>
        <v>0</v>
      </c>
      <c r="O13" s="20">
        <f t="shared" si="3"/>
        <v>144612</v>
      </c>
    </row>
    <row r="14" spans="1:15" ht="15.75" customHeight="1">
      <c r="A14" s="5" t="s">
        <v>19</v>
      </c>
      <c r="B14" s="10">
        <v>134817</v>
      </c>
      <c r="C14" s="28">
        <v>0</v>
      </c>
      <c r="D14" s="11">
        <v>0</v>
      </c>
      <c r="E14" s="12">
        <v>134817</v>
      </c>
      <c r="F14" s="11"/>
      <c r="G14" s="10">
        <v>137555</v>
      </c>
      <c r="H14" s="11">
        <v>0</v>
      </c>
      <c r="I14" s="11">
        <v>0</v>
      </c>
      <c r="J14" s="12">
        <v>137555</v>
      </c>
      <c r="L14" s="18">
        <f t="shared" si="0"/>
        <v>140293</v>
      </c>
      <c r="M14" s="19">
        <f t="shared" si="1"/>
        <v>0</v>
      </c>
      <c r="N14" s="19">
        <f t="shared" si="2"/>
        <v>0</v>
      </c>
      <c r="O14" s="20">
        <f t="shared" si="3"/>
        <v>140293</v>
      </c>
    </row>
    <row r="15" spans="1:15" ht="15.75" customHeight="1">
      <c r="A15" s="5" t="s">
        <v>15</v>
      </c>
      <c r="B15" s="10">
        <v>134655</v>
      </c>
      <c r="C15" s="28">
        <v>0</v>
      </c>
      <c r="D15" s="11">
        <v>0</v>
      </c>
      <c r="E15" s="12">
        <v>134655</v>
      </c>
      <c r="F15" s="11"/>
      <c r="G15" s="10">
        <v>136395</v>
      </c>
      <c r="H15" s="11">
        <v>0</v>
      </c>
      <c r="I15" s="11">
        <v>0</v>
      </c>
      <c r="J15" s="12">
        <v>136395</v>
      </c>
      <c r="L15" s="18">
        <f t="shared" si="0"/>
        <v>138135</v>
      </c>
      <c r="M15" s="19">
        <f t="shared" si="1"/>
        <v>0</v>
      </c>
      <c r="N15" s="19">
        <f t="shared" si="2"/>
        <v>0</v>
      </c>
      <c r="O15" s="20">
        <f t="shared" si="3"/>
        <v>138135</v>
      </c>
    </row>
    <row r="16" spans="1:15" ht="15.75" customHeight="1">
      <c r="A16" s="5" t="s">
        <v>15</v>
      </c>
      <c r="B16" s="10">
        <v>134655</v>
      </c>
      <c r="C16" s="28">
        <v>0</v>
      </c>
      <c r="D16" s="11">
        <v>0</v>
      </c>
      <c r="E16" s="12">
        <v>134655</v>
      </c>
      <c r="F16" s="11"/>
      <c r="G16" s="10">
        <v>136395</v>
      </c>
      <c r="H16" s="11">
        <v>0</v>
      </c>
      <c r="I16" s="11">
        <v>0</v>
      </c>
      <c r="J16" s="12">
        <v>136395</v>
      </c>
      <c r="L16" s="18">
        <f t="shared" si="0"/>
        <v>138135</v>
      </c>
      <c r="M16" s="19">
        <f t="shared" si="1"/>
        <v>0</v>
      </c>
      <c r="N16" s="19">
        <f t="shared" si="2"/>
        <v>0</v>
      </c>
      <c r="O16" s="20">
        <f t="shared" si="3"/>
        <v>138135</v>
      </c>
    </row>
    <row r="17" spans="1:15" ht="15.75" customHeight="1">
      <c r="A17" s="5" t="s">
        <v>15</v>
      </c>
      <c r="B17" s="10">
        <v>134589</v>
      </c>
      <c r="C17" s="28">
        <v>0</v>
      </c>
      <c r="D17" s="11">
        <v>0</v>
      </c>
      <c r="E17" s="12">
        <v>134589</v>
      </c>
      <c r="F17" s="11"/>
      <c r="G17" s="10">
        <v>136395</v>
      </c>
      <c r="H17" s="11">
        <v>0</v>
      </c>
      <c r="I17" s="11">
        <v>0</v>
      </c>
      <c r="J17" s="12">
        <v>136395</v>
      </c>
      <c r="L17" s="18">
        <f t="shared" si="0"/>
        <v>138201</v>
      </c>
      <c r="M17" s="19">
        <f t="shared" si="1"/>
        <v>0</v>
      </c>
      <c r="N17" s="19">
        <f t="shared" si="2"/>
        <v>0</v>
      </c>
      <c r="O17" s="20">
        <f t="shared" si="3"/>
        <v>138201</v>
      </c>
    </row>
    <row r="18" spans="1:15" ht="15.75" customHeight="1">
      <c r="A18" s="5" t="s">
        <v>20</v>
      </c>
      <c r="B18" s="10">
        <v>128116</v>
      </c>
      <c r="C18" s="28">
        <v>0</v>
      </c>
      <c r="D18" s="11">
        <v>0</v>
      </c>
      <c r="E18" s="12">
        <v>128116</v>
      </c>
      <c r="F18" s="11"/>
      <c r="G18" s="10">
        <v>130864</v>
      </c>
      <c r="H18" s="11">
        <v>0</v>
      </c>
      <c r="I18" s="11">
        <v>0</v>
      </c>
      <c r="J18" s="12">
        <v>130864</v>
      </c>
      <c r="L18" s="18">
        <f t="shared" si="0"/>
        <v>133612</v>
      </c>
      <c r="M18" s="19">
        <f t="shared" si="1"/>
        <v>0</v>
      </c>
      <c r="N18" s="19">
        <f t="shared" si="2"/>
        <v>0</v>
      </c>
      <c r="O18" s="20">
        <f t="shared" si="3"/>
        <v>133612</v>
      </c>
    </row>
    <row r="19" spans="1:15" ht="15.75" customHeight="1">
      <c r="A19" s="5" t="s">
        <v>21</v>
      </c>
      <c r="B19" s="10">
        <v>125316</v>
      </c>
      <c r="C19" s="28">
        <v>0</v>
      </c>
      <c r="D19" s="11">
        <v>0</v>
      </c>
      <c r="E19" s="12">
        <v>125316</v>
      </c>
      <c r="F19" s="11"/>
      <c r="G19" s="10">
        <v>130642</v>
      </c>
      <c r="H19" s="11">
        <v>0</v>
      </c>
      <c r="I19" s="11">
        <v>0</v>
      </c>
      <c r="J19" s="12">
        <v>130642</v>
      </c>
      <c r="L19" s="18">
        <f t="shared" si="0"/>
        <v>135968</v>
      </c>
      <c r="M19" s="19">
        <f t="shared" si="1"/>
        <v>0</v>
      </c>
      <c r="N19" s="19">
        <f t="shared" si="2"/>
        <v>0</v>
      </c>
      <c r="O19" s="20">
        <f t="shared" si="3"/>
        <v>135968</v>
      </c>
    </row>
    <row r="20" spans="1:15" ht="15.75" customHeight="1">
      <c r="A20" s="5" t="s">
        <v>20</v>
      </c>
      <c r="B20" s="10">
        <v>125316</v>
      </c>
      <c r="C20" s="28">
        <v>0</v>
      </c>
      <c r="D20" s="11">
        <v>0</v>
      </c>
      <c r="E20" s="12">
        <v>125316</v>
      </c>
      <c r="F20" s="11"/>
      <c r="G20" s="10">
        <v>127864</v>
      </c>
      <c r="H20" s="11">
        <v>0</v>
      </c>
      <c r="I20" s="11">
        <v>0</v>
      </c>
      <c r="J20" s="12">
        <v>127864</v>
      </c>
      <c r="L20" s="18">
        <f t="shared" si="0"/>
        <v>130412</v>
      </c>
      <c r="M20" s="19">
        <f t="shared" si="1"/>
        <v>0</v>
      </c>
      <c r="N20" s="19">
        <f t="shared" si="2"/>
        <v>0</v>
      </c>
      <c r="O20" s="20">
        <f t="shared" si="3"/>
        <v>130412</v>
      </c>
    </row>
    <row r="21" spans="1:15" ht="15.75" customHeight="1">
      <c r="A21" s="5" t="s">
        <v>14</v>
      </c>
      <c r="B21" s="10">
        <v>120805</v>
      </c>
      <c r="C21" s="28">
        <v>0</v>
      </c>
      <c r="D21" s="11">
        <v>0</v>
      </c>
      <c r="E21" s="12">
        <v>120805</v>
      </c>
      <c r="F21" s="11"/>
      <c r="G21" s="10">
        <v>125400</v>
      </c>
      <c r="H21" s="11">
        <v>0</v>
      </c>
      <c r="I21" s="11">
        <v>0</v>
      </c>
      <c r="J21" s="12">
        <v>125400</v>
      </c>
      <c r="L21" s="18">
        <f t="shared" si="0"/>
        <v>129995</v>
      </c>
      <c r="M21" s="19">
        <f t="shared" si="1"/>
        <v>0</v>
      </c>
      <c r="N21" s="19">
        <f t="shared" si="2"/>
        <v>0</v>
      </c>
      <c r="O21" s="20">
        <f t="shared" si="3"/>
        <v>129995</v>
      </c>
    </row>
    <row r="22" spans="1:15" ht="15.75" customHeight="1">
      <c r="A22" s="5" t="s">
        <v>20</v>
      </c>
      <c r="B22" s="13">
        <v>120000</v>
      </c>
      <c r="C22" s="29">
        <v>0</v>
      </c>
      <c r="D22" s="14">
        <v>0</v>
      </c>
      <c r="E22" s="15">
        <v>120000</v>
      </c>
      <c r="F22" s="14"/>
      <c r="G22" s="13">
        <v>123166</v>
      </c>
      <c r="H22" s="14">
        <v>0</v>
      </c>
      <c r="I22" s="14">
        <v>0</v>
      </c>
      <c r="J22" s="15">
        <v>123166</v>
      </c>
      <c r="L22" s="21">
        <f t="shared" si="0"/>
        <v>126332</v>
      </c>
      <c r="M22" s="22">
        <f t="shared" si="1"/>
        <v>0</v>
      </c>
      <c r="N22" s="22">
        <f t="shared" si="2"/>
        <v>0</v>
      </c>
      <c r="O22" s="23">
        <f t="shared" si="3"/>
        <v>126332</v>
      </c>
    </row>
    <row r="23" ht="15">
      <c r="E23" s="6"/>
    </row>
    <row r="25" ht="15">
      <c r="E25" s="33" t="s">
        <v>47</v>
      </c>
    </row>
    <row r="48" spans="2:4" ht="15">
      <c r="B48" t="s">
        <v>48</v>
      </c>
      <c r="C48" s="55" t="s">
        <v>6</v>
      </c>
      <c r="D48" s="55"/>
    </row>
    <row r="49" spans="1:5" ht="15">
      <c r="A49" t="s">
        <v>49</v>
      </c>
      <c r="B49" s="30">
        <v>2432028</v>
      </c>
      <c r="C49" s="30">
        <v>102072</v>
      </c>
      <c r="E49" s="30">
        <f aca="true" t="shared" si="4" ref="E49:E70">C49+B49</f>
        <v>2534100</v>
      </c>
    </row>
    <row r="50" spans="1:5" ht="15">
      <c r="A50" t="s">
        <v>54</v>
      </c>
      <c r="B50" s="30">
        <v>460852</v>
      </c>
      <c r="C50" s="30">
        <v>-270295</v>
      </c>
      <c r="E50" s="30">
        <f t="shared" si="4"/>
        <v>190557</v>
      </c>
    </row>
    <row r="51" spans="1:5" ht="15">
      <c r="A51" t="s">
        <v>55</v>
      </c>
      <c r="B51" s="30">
        <v>59743557</v>
      </c>
      <c r="C51" s="30">
        <v>1260756</v>
      </c>
      <c r="E51" s="30">
        <f t="shared" si="4"/>
        <v>61004313</v>
      </c>
    </row>
    <row r="52" spans="1:5" ht="15">
      <c r="A52" t="s">
        <v>51</v>
      </c>
      <c r="B52" s="30">
        <v>4871300</v>
      </c>
      <c r="C52" s="30">
        <v>954234</v>
      </c>
      <c r="E52" s="30">
        <f t="shared" si="4"/>
        <v>5825534</v>
      </c>
    </row>
    <row r="53" spans="1:5" ht="15">
      <c r="A53" t="s">
        <v>52</v>
      </c>
      <c r="B53" s="30">
        <v>17195668</v>
      </c>
      <c r="C53" s="30">
        <v>1754561</v>
      </c>
      <c r="E53" s="30">
        <f t="shared" si="4"/>
        <v>18950229</v>
      </c>
    </row>
    <row r="54" spans="1:5" ht="15">
      <c r="A54" t="s">
        <v>53</v>
      </c>
      <c r="B54" s="30">
        <v>713534</v>
      </c>
      <c r="C54" s="30">
        <v>-1443625</v>
      </c>
      <c r="E54" s="30">
        <f t="shared" si="4"/>
        <v>-730091</v>
      </c>
    </row>
    <row r="55" spans="1:5" ht="15">
      <c r="A55" t="s">
        <v>50</v>
      </c>
      <c r="B55" s="30">
        <v>3027640</v>
      </c>
      <c r="C55" s="30">
        <v>-441508</v>
      </c>
      <c r="E55" s="30">
        <f t="shared" si="4"/>
        <v>2586132</v>
      </c>
    </row>
    <row r="56" spans="1:5" ht="15">
      <c r="A56" t="s">
        <v>56</v>
      </c>
      <c r="B56" s="30">
        <v>1238058</v>
      </c>
      <c r="C56" s="30">
        <v>348170</v>
      </c>
      <c r="E56" s="30">
        <f t="shared" si="4"/>
        <v>1586228</v>
      </c>
    </row>
    <row r="57" spans="1:5" ht="15">
      <c r="A57" t="s">
        <v>57</v>
      </c>
      <c r="B57" s="30">
        <v>11078614</v>
      </c>
      <c r="C57" s="30">
        <v>3391808</v>
      </c>
      <c r="E57" s="30">
        <f t="shared" si="4"/>
        <v>14470422</v>
      </c>
    </row>
    <row r="58" spans="1:5" ht="15">
      <c r="A58" t="s">
        <v>58</v>
      </c>
      <c r="B58" s="30">
        <v>11813654</v>
      </c>
      <c r="C58" s="30">
        <v>5738656</v>
      </c>
      <c r="E58" s="30">
        <f t="shared" si="4"/>
        <v>17552310</v>
      </c>
    </row>
    <row r="59" spans="1:5" ht="15">
      <c r="A59" t="s">
        <v>59</v>
      </c>
      <c r="B59" s="30">
        <v>3052</v>
      </c>
      <c r="C59" s="30">
        <v>-9367</v>
      </c>
      <c r="E59" s="30">
        <f t="shared" si="4"/>
        <v>-6315</v>
      </c>
    </row>
    <row r="60" spans="1:5" ht="15">
      <c r="A60" t="s">
        <v>60</v>
      </c>
      <c r="B60" s="30">
        <v>13068855</v>
      </c>
      <c r="C60" s="30">
        <v>504712</v>
      </c>
      <c r="E60" s="30">
        <f t="shared" si="4"/>
        <v>13573567</v>
      </c>
    </row>
    <row r="61" spans="1:5" ht="15">
      <c r="A61" t="s">
        <v>61</v>
      </c>
      <c r="B61" s="30">
        <v>4219648</v>
      </c>
      <c r="C61" s="30">
        <v>18023</v>
      </c>
      <c r="E61" s="30">
        <f t="shared" si="4"/>
        <v>4237671</v>
      </c>
    </row>
    <row r="62" spans="1:5" ht="15">
      <c r="A62" t="s">
        <v>62</v>
      </c>
      <c r="B62" s="30">
        <v>4421237</v>
      </c>
      <c r="C62" s="30">
        <v>-1002062</v>
      </c>
      <c r="E62" s="30">
        <f t="shared" si="4"/>
        <v>3419175</v>
      </c>
    </row>
    <row r="63" spans="1:5" ht="15">
      <c r="A63" t="s">
        <v>63</v>
      </c>
      <c r="B63" s="30">
        <v>24484678</v>
      </c>
      <c r="C63" s="30">
        <v>102072</v>
      </c>
      <c r="E63" s="30">
        <f t="shared" si="4"/>
        <v>24586750</v>
      </c>
    </row>
    <row r="64" spans="1:5" ht="15">
      <c r="A64" t="s">
        <v>64</v>
      </c>
      <c r="B64" s="30">
        <v>10413443</v>
      </c>
      <c r="C64" s="30">
        <v>1911629</v>
      </c>
      <c r="E64" s="30">
        <f t="shared" si="4"/>
        <v>12325072</v>
      </c>
    </row>
    <row r="65" spans="1:5" ht="15">
      <c r="A65" t="s">
        <v>65</v>
      </c>
      <c r="B65" s="30">
        <v>0</v>
      </c>
      <c r="C65" s="30">
        <v>0</v>
      </c>
      <c r="E65" s="30">
        <f t="shared" si="4"/>
        <v>0</v>
      </c>
    </row>
    <row r="66" spans="1:5" ht="15">
      <c r="A66" t="s">
        <v>66</v>
      </c>
      <c r="B66" s="30">
        <v>169185818</v>
      </c>
      <c r="C66" s="30">
        <v>19251274</v>
      </c>
      <c r="E66" s="30">
        <f t="shared" si="4"/>
        <v>188437092</v>
      </c>
    </row>
    <row r="67" spans="1:5" ht="15">
      <c r="A67" t="s">
        <v>67</v>
      </c>
      <c r="B67" s="30">
        <v>9165000</v>
      </c>
      <c r="C67" s="30">
        <v>-180000</v>
      </c>
      <c r="E67" s="30">
        <f t="shared" si="4"/>
        <v>8985000</v>
      </c>
    </row>
    <row r="68" spans="1:5" ht="15">
      <c r="A68" t="s">
        <v>68</v>
      </c>
      <c r="B68" s="30">
        <v>5946000</v>
      </c>
      <c r="C68" s="30">
        <v>-1868441</v>
      </c>
      <c r="E68" s="30">
        <f t="shared" si="4"/>
        <v>4077559</v>
      </c>
    </row>
    <row r="69" spans="1:5" ht="15">
      <c r="A69" t="s">
        <v>69</v>
      </c>
      <c r="B69" s="30">
        <v>12375900</v>
      </c>
      <c r="C69" s="30">
        <v>771497</v>
      </c>
      <c r="E69" s="30">
        <f t="shared" si="4"/>
        <v>13147397</v>
      </c>
    </row>
    <row r="70" spans="1:5" ht="15">
      <c r="A70" s="1" t="s">
        <v>70</v>
      </c>
      <c r="B70" s="30">
        <v>196672778</v>
      </c>
      <c r="C70" s="30">
        <v>17974330</v>
      </c>
      <c r="E70" s="30">
        <f t="shared" si="4"/>
        <v>214647108</v>
      </c>
    </row>
    <row r="73" ht="15">
      <c r="A73" t="s">
        <v>71</v>
      </c>
    </row>
  </sheetData>
  <sheetProtection/>
  <mergeCells count="1">
    <mergeCell ref="C48:D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John's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John's University</dc:creator>
  <cp:keywords/>
  <dc:description/>
  <cp:lastModifiedBy>St. John's University</cp:lastModifiedBy>
  <dcterms:created xsi:type="dcterms:W3CDTF">2012-10-13T12:41:46Z</dcterms:created>
  <dcterms:modified xsi:type="dcterms:W3CDTF">2012-10-14T15:28:27Z</dcterms:modified>
  <cp:category/>
  <cp:version/>
  <cp:contentType/>
  <cp:contentStatus/>
</cp:coreProperties>
</file>